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ocuments\"/>
    </mc:Choice>
  </mc:AlternateContent>
  <xr:revisionPtr revIDLastSave="0" documentId="13_ncr:1_{B10C1571-0EAB-4E9D-AE9B-05D200D7ACEA}" xr6:coauthVersionLast="36" xr6:coauthVersionMax="36" xr10:uidLastSave="{00000000-0000-0000-0000-000000000000}"/>
  <bookViews>
    <workbookView xWindow="0" yWindow="0" windowWidth="28800" windowHeight="11385" xr2:uid="{47DAF34C-30BF-4D98-9B8C-2C9CEFB1BC3B}"/>
  </bookViews>
  <sheets>
    <sheet name="2ヶ月" sheetId="1" r:id="rId1"/>
    <sheet name="1ヶ月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2" l="1"/>
  <c r="Q25" i="2"/>
  <c r="Q24" i="2"/>
  <c r="Q23" i="2"/>
  <c r="Q22" i="2"/>
  <c r="C23" i="2" s="1"/>
  <c r="E14" i="2"/>
  <c r="C14" i="2"/>
  <c r="C21" i="2" l="1"/>
  <c r="E12" i="2"/>
  <c r="E16" i="2" s="1"/>
  <c r="C12" i="2"/>
  <c r="C16" i="2" s="1"/>
  <c r="C25" i="2" l="1"/>
  <c r="C30" i="2" s="1"/>
  <c r="G16" i="2"/>
  <c r="C21" i="1"/>
  <c r="E14" i="1"/>
  <c r="C14" i="1"/>
  <c r="E12" i="1"/>
  <c r="C12" i="1"/>
  <c r="E30" i="2" l="1"/>
  <c r="G30" i="2" s="1"/>
  <c r="Q26" i="1"/>
  <c r="Q25" i="1"/>
  <c r="Q24" i="1"/>
  <c r="Q23" i="1"/>
  <c r="Q22" i="1"/>
  <c r="C23" i="1" l="1"/>
  <c r="C25" i="1" s="1"/>
  <c r="E16" i="1"/>
  <c r="C16" i="1"/>
  <c r="E30" i="1" l="1"/>
  <c r="G16" i="1"/>
  <c r="C30" i="1"/>
  <c r="G30" i="1" l="1"/>
</calcChain>
</file>

<file path=xl/sharedStrings.xml><?xml version="1.0" encoding="utf-8"?>
<sst xmlns="http://schemas.openxmlformats.org/spreadsheetml/2006/main" count="335" uniqueCount="43">
  <si>
    <t>上下水道料金（２ヶ月分）</t>
    <rPh sb="0" eb="2">
      <t>ジョウゲ</t>
    </rPh>
    <rPh sb="2" eb="4">
      <t>スイドウ</t>
    </rPh>
    <rPh sb="4" eb="6">
      <t>リョウキン</t>
    </rPh>
    <rPh sb="9" eb="10">
      <t>ゲツ</t>
    </rPh>
    <rPh sb="10" eb="11">
      <t>ブン</t>
    </rPh>
    <phoneticPr fontId="2"/>
  </si>
  <si>
    <t>※黄色のセルのみ入力してください</t>
    <rPh sb="1" eb="3">
      <t>キイロ</t>
    </rPh>
    <rPh sb="8" eb="10">
      <t>ニュウリョク</t>
    </rPh>
    <phoneticPr fontId="2"/>
  </si>
  <si>
    <t>水道口径・用途</t>
    <rPh sb="0" eb="2">
      <t>スイドウ</t>
    </rPh>
    <rPh sb="2" eb="4">
      <t>コウケイ</t>
    </rPh>
    <rPh sb="5" eb="7">
      <t>ヨウト</t>
    </rPh>
    <phoneticPr fontId="2"/>
  </si>
  <si>
    <t>←選択欄</t>
    <rPh sb="1" eb="3">
      <t>センタク</t>
    </rPh>
    <rPh sb="3" eb="4">
      <t>ラン</t>
    </rPh>
    <phoneticPr fontId="2"/>
  </si>
  <si>
    <t>■水道料金単価</t>
    <rPh sb="1" eb="3">
      <t>スイドウ</t>
    </rPh>
    <rPh sb="3" eb="5">
      <t>リョウキン</t>
    </rPh>
    <rPh sb="5" eb="7">
      <t>タンカ</t>
    </rPh>
    <phoneticPr fontId="2"/>
  </si>
  <si>
    <t>下水道用途</t>
    <rPh sb="0" eb="2">
      <t>ゲスイ</t>
    </rPh>
    <rPh sb="1" eb="2">
      <t>スイ</t>
    </rPh>
    <rPh sb="2" eb="3">
      <t>ミチ</t>
    </rPh>
    <rPh sb="3" eb="5">
      <t>ヨウト</t>
    </rPh>
    <phoneticPr fontId="2"/>
  </si>
  <si>
    <t>一般汚水</t>
  </si>
  <si>
    <t>口径・用途</t>
    <rPh sb="0" eb="2">
      <t>コウケイ</t>
    </rPh>
    <rPh sb="3" eb="5">
      <t>ヨウト</t>
    </rPh>
    <phoneticPr fontId="2"/>
  </si>
  <si>
    <t>基本料金</t>
    <rPh sb="0" eb="2">
      <t>キホン</t>
    </rPh>
    <rPh sb="2" eb="4">
      <t>リョウキン</t>
    </rPh>
    <phoneticPr fontId="2"/>
  </si>
  <si>
    <t>従量料金1</t>
    <rPh sb="0" eb="2">
      <t>ジュウリョウ</t>
    </rPh>
    <rPh sb="2" eb="4">
      <t>リョウキン</t>
    </rPh>
    <phoneticPr fontId="2"/>
  </si>
  <si>
    <t>従量料金2</t>
    <rPh sb="0" eb="2">
      <t>ジュウリョウ</t>
    </rPh>
    <rPh sb="2" eb="4">
      <t>リョウキン</t>
    </rPh>
    <phoneticPr fontId="2"/>
  </si>
  <si>
    <t>13 ㎜</t>
    <phoneticPr fontId="2"/>
  </si>
  <si>
    <t>使用水量</t>
    <rPh sb="0" eb="2">
      <t>シヨウ</t>
    </rPh>
    <rPh sb="2" eb="4">
      <t>スイリョウ</t>
    </rPh>
    <phoneticPr fontId="2"/>
  </si>
  <si>
    <t>←入力欄（整数）</t>
    <rPh sb="1" eb="3">
      <t>ニュウリョク</t>
    </rPh>
    <rPh sb="3" eb="4">
      <t>ラン</t>
    </rPh>
    <rPh sb="5" eb="7">
      <t>セイスウ</t>
    </rPh>
    <phoneticPr fontId="2"/>
  </si>
  <si>
    <t>20 ㎜</t>
    <phoneticPr fontId="2"/>
  </si>
  <si>
    <t>25 ㎜</t>
    <phoneticPr fontId="2"/>
  </si>
  <si>
    <t>30 ㎜</t>
    <phoneticPr fontId="2"/>
  </si>
  <si>
    <t>現行</t>
    <rPh sb="0" eb="2">
      <t>ゲンコウ</t>
    </rPh>
    <phoneticPr fontId="2"/>
  </si>
  <si>
    <t>40 ㎜</t>
    <phoneticPr fontId="2"/>
  </si>
  <si>
    <t>①水道基本料金（税抜）</t>
    <rPh sb="1" eb="3">
      <t>スイドウ</t>
    </rPh>
    <rPh sb="3" eb="5">
      <t>キホン</t>
    </rPh>
    <rPh sb="5" eb="7">
      <t>リョウキン</t>
    </rPh>
    <rPh sb="8" eb="9">
      <t>ゼイ</t>
    </rPh>
    <rPh sb="9" eb="10">
      <t>ヌ</t>
    </rPh>
    <phoneticPr fontId="2"/>
  </si>
  <si>
    <t>50 ㎜</t>
    <phoneticPr fontId="2"/>
  </si>
  <si>
    <t>75 ㎜</t>
    <phoneticPr fontId="2"/>
  </si>
  <si>
    <t>②水道超過・従量料金（税抜）</t>
    <rPh sb="1" eb="3">
      <t>スイドウ</t>
    </rPh>
    <rPh sb="3" eb="5">
      <t>チョウカ</t>
    </rPh>
    <rPh sb="6" eb="8">
      <t>ジュウリョウ</t>
    </rPh>
    <rPh sb="8" eb="10">
      <t>リョウキン</t>
    </rPh>
    <rPh sb="11" eb="12">
      <t>ゼイ</t>
    </rPh>
    <rPh sb="12" eb="13">
      <t>ヌ</t>
    </rPh>
    <phoneticPr fontId="2"/>
  </si>
  <si>
    <t>100 ㎜</t>
    <phoneticPr fontId="2"/>
  </si>
  <si>
    <t>150 ㎜</t>
    <phoneticPr fontId="2"/>
  </si>
  <si>
    <t>船舶用</t>
    <rPh sb="0" eb="3">
      <t>センパクヨウ</t>
    </rPh>
    <phoneticPr fontId="2"/>
  </si>
  <si>
    <t>■下水道使用料単価</t>
    <rPh sb="1" eb="4">
      <t>ゲスイドウ</t>
    </rPh>
    <rPh sb="4" eb="7">
      <t>シヨウリョウ</t>
    </rPh>
    <rPh sb="7" eb="9">
      <t>タンカ</t>
    </rPh>
    <phoneticPr fontId="2"/>
  </si>
  <si>
    <t>改定後</t>
    <rPh sb="0" eb="2">
      <t>カイテイ</t>
    </rPh>
    <rPh sb="2" eb="3">
      <t>ゴ</t>
    </rPh>
    <phoneticPr fontId="2"/>
  </si>
  <si>
    <t>用途</t>
    <rPh sb="0" eb="2">
      <t>ヨウト</t>
    </rPh>
    <phoneticPr fontId="2"/>
  </si>
  <si>
    <t>①下水道基本料金（税抜）</t>
    <rPh sb="1" eb="2">
      <t>シタ</t>
    </rPh>
    <rPh sb="2" eb="4">
      <t>スイドウ</t>
    </rPh>
    <rPh sb="4" eb="6">
      <t>キホン</t>
    </rPh>
    <rPh sb="6" eb="8">
      <t>リョウキン</t>
    </rPh>
    <rPh sb="9" eb="10">
      <t>ゼイ</t>
    </rPh>
    <rPh sb="10" eb="11">
      <t>ヌ</t>
    </rPh>
    <phoneticPr fontId="2"/>
  </si>
  <si>
    <t>水量</t>
    <rPh sb="0" eb="2">
      <t>スイリョウ</t>
    </rPh>
    <phoneticPr fontId="2"/>
  </si>
  <si>
    <t>超過料金</t>
    <rPh sb="0" eb="2">
      <t>チョウカ</t>
    </rPh>
    <rPh sb="2" eb="4">
      <t>リョウキン</t>
    </rPh>
    <phoneticPr fontId="2"/>
  </si>
  <si>
    <t>従量料金</t>
    <rPh sb="0" eb="2">
      <t>ジュウリョウ</t>
    </rPh>
    <rPh sb="2" eb="4">
      <t>リョウキン</t>
    </rPh>
    <phoneticPr fontId="2"/>
  </si>
  <si>
    <t>一般汚水</t>
    <rPh sb="0" eb="2">
      <t>イッパン</t>
    </rPh>
    <rPh sb="2" eb="4">
      <t>オスイ</t>
    </rPh>
    <phoneticPr fontId="2"/>
  </si>
  <si>
    <t>②下水道超過・従量料金（税抜）</t>
    <rPh sb="1" eb="2">
      <t>シタ</t>
    </rPh>
    <rPh sb="2" eb="4">
      <t>スイドウ</t>
    </rPh>
    <rPh sb="4" eb="6">
      <t>チョウカ</t>
    </rPh>
    <rPh sb="7" eb="9">
      <t>ジュウリョウ</t>
    </rPh>
    <rPh sb="9" eb="11">
      <t>リョウキン</t>
    </rPh>
    <rPh sb="12" eb="13">
      <t>ゼイ</t>
    </rPh>
    <rPh sb="13" eb="14">
      <t>ヌ</t>
    </rPh>
    <phoneticPr fontId="2"/>
  </si>
  <si>
    <t>値上げ額</t>
    <rPh sb="0" eb="2">
      <t>ネア</t>
    </rPh>
    <rPh sb="3" eb="4">
      <t>ガク</t>
    </rPh>
    <phoneticPr fontId="2"/>
  </si>
  <si>
    <t>現行</t>
    <phoneticPr fontId="2"/>
  </si>
  <si>
    <t>上下水道料金（１ヶ月分）</t>
    <rPh sb="0" eb="2">
      <t>ジョウゲ</t>
    </rPh>
    <rPh sb="2" eb="4">
      <t>スイドウ</t>
    </rPh>
    <rPh sb="4" eb="6">
      <t>リョウキン</t>
    </rPh>
    <rPh sb="9" eb="10">
      <t>ゲツ</t>
    </rPh>
    <rPh sb="10" eb="11">
      <t>ブン</t>
    </rPh>
    <phoneticPr fontId="2"/>
  </si>
  <si>
    <t>13 ㎜</t>
  </si>
  <si>
    <t>水道料金（税込）A</t>
    <rPh sb="0" eb="2">
      <t>スイドウ</t>
    </rPh>
    <rPh sb="2" eb="4">
      <t>リョウキン</t>
    </rPh>
    <rPh sb="5" eb="7">
      <t>ゼイコミ</t>
    </rPh>
    <phoneticPr fontId="2"/>
  </si>
  <si>
    <t>下水道使用料（税込）B</t>
    <rPh sb="0" eb="3">
      <t>ゲスイドウ</t>
    </rPh>
    <rPh sb="3" eb="6">
      <t>シヨウリョウ</t>
    </rPh>
    <rPh sb="7" eb="9">
      <t>ゼイコミ</t>
    </rPh>
    <phoneticPr fontId="2"/>
  </si>
  <si>
    <t>上下水道料金(税込）C＝A+B</t>
    <rPh sb="0" eb="2">
      <t>ジョウゲ</t>
    </rPh>
    <rPh sb="2" eb="4">
      <t>スイドウ</t>
    </rPh>
    <rPh sb="4" eb="6">
      <t>リョウキン</t>
    </rPh>
    <rPh sb="7" eb="9">
      <t>ゼイコミ</t>
    </rPh>
    <phoneticPr fontId="2"/>
  </si>
  <si>
    <t>上下水道料金(税込）C=A＋B</t>
    <rPh sb="0" eb="2">
      <t>ジョウゲ</t>
    </rPh>
    <rPh sb="2" eb="4">
      <t>スイドウ</t>
    </rPh>
    <rPh sb="4" eb="6">
      <t>リョウキン</t>
    </rPh>
    <rPh sb="7" eb="9">
      <t>ゼイコミ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</si>
</sst>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_ &quot;㎥&quot;"/>
    <numFmt numFmtId="178" formatCode="#,##0&quot;円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0" tint="-0.249977111117893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1" fillId="0" borderId="0" xfId="0" applyFont="1" applyFill="1">
      <alignment vertical="center"/>
    </xf>
    <xf numFmtId="0" fontId="0" fillId="3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4" borderId="1" xfId="0" applyFill="1" applyBorder="1" applyAlignment="1" applyProtection="1">
      <alignment horizontal="center" vertical="center"/>
      <protection locked="0"/>
    </xf>
    <xf numFmtId="177" fontId="0" fillId="4" borderId="1" xfId="0" applyNumberFormat="1" applyFill="1" applyBorder="1" applyAlignment="1" applyProtection="1">
      <alignment horizontal="center" vertical="center"/>
      <protection locked="0"/>
    </xf>
    <xf numFmtId="0" fontId="0" fillId="5" borderId="0" xfId="0" applyFill="1" applyBorder="1">
      <alignment vertical="center"/>
    </xf>
    <xf numFmtId="0" fontId="3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178" fontId="0" fillId="5" borderId="2" xfId="0" applyNumberFormat="1" applyFill="1" applyBorder="1" applyAlignment="1">
      <alignment vertical="center" shrinkToFit="1"/>
    </xf>
    <xf numFmtId="176" fontId="0" fillId="5" borderId="0" xfId="0" applyNumberFormat="1" applyFill="1" applyBorder="1">
      <alignment vertical="center"/>
    </xf>
    <xf numFmtId="0" fontId="4" fillId="5" borderId="0" xfId="0" applyFont="1" applyFill="1" applyBorder="1" applyAlignment="1">
      <alignment horizontal="center" vertical="center"/>
    </xf>
    <xf numFmtId="178" fontId="4" fillId="5" borderId="3" xfId="0" applyNumberFormat="1" applyFont="1" applyFill="1" applyBorder="1" applyAlignment="1">
      <alignment vertical="center" shrinkToFit="1"/>
    </xf>
    <xf numFmtId="0" fontId="0" fillId="0" borderId="0" xfId="0" applyFill="1" applyBorder="1">
      <alignment vertical="center"/>
    </xf>
    <xf numFmtId="176" fontId="0" fillId="0" borderId="0" xfId="0" applyNumberFormat="1" applyFill="1" applyBorder="1">
      <alignment vertical="center"/>
    </xf>
    <xf numFmtId="0" fontId="0" fillId="6" borderId="0" xfId="0" applyFill="1" applyBorder="1">
      <alignment vertical="center"/>
    </xf>
    <xf numFmtId="0" fontId="0" fillId="6" borderId="0" xfId="0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178" fontId="0" fillId="6" borderId="2" xfId="0" applyNumberFormat="1" applyFill="1" applyBorder="1" applyAlignment="1">
      <alignment vertical="center" shrinkToFit="1"/>
    </xf>
    <xf numFmtId="0" fontId="5" fillId="6" borderId="0" xfId="0" applyFont="1" applyFill="1" applyBorder="1" applyAlignment="1">
      <alignment horizontal="center" vertical="center"/>
    </xf>
    <xf numFmtId="178" fontId="5" fillId="6" borderId="3" xfId="0" applyNumberFormat="1" applyFont="1" applyFill="1" applyBorder="1" applyAlignment="1">
      <alignment vertical="center" shrinkToFit="1"/>
    </xf>
    <xf numFmtId="0" fontId="5" fillId="6" borderId="0" xfId="0" applyFont="1" applyFill="1" applyBorder="1">
      <alignment vertical="center"/>
    </xf>
    <xf numFmtId="0" fontId="0" fillId="7" borderId="0" xfId="0" applyFill="1" applyBorder="1">
      <alignment vertical="center"/>
    </xf>
    <xf numFmtId="0" fontId="5" fillId="7" borderId="0" xfId="0" applyFont="1" applyFill="1" applyBorder="1">
      <alignment vertical="center"/>
    </xf>
    <xf numFmtId="0" fontId="5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178" fontId="0" fillId="6" borderId="0" xfId="0" applyNumberFormat="1" applyFill="1" applyBorder="1" applyAlignment="1">
      <alignment vertical="center" shrinkToFit="1"/>
    </xf>
    <xf numFmtId="178" fontId="5" fillId="6" borderId="0" xfId="0" applyNumberFormat="1" applyFont="1" applyFill="1" applyBorder="1" applyAlignment="1">
      <alignment vertical="center" shrinkToFit="1"/>
    </xf>
    <xf numFmtId="178" fontId="4" fillId="5" borderId="2" xfId="0" applyNumberFormat="1" applyFont="1" applyFill="1" applyBorder="1" applyAlignment="1">
      <alignment vertical="center" shrinkToFit="1"/>
    </xf>
    <xf numFmtId="178" fontId="5" fillId="7" borderId="3" xfId="0" applyNumberFormat="1" applyFont="1" applyFill="1" applyBorder="1" applyAlignment="1">
      <alignment vertical="center" shrinkToFit="1"/>
    </xf>
    <xf numFmtId="178" fontId="5" fillId="5" borderId="4" xfId="0" applyNumberFormat="1" applyFont="1" applyFill="1" applyBorder="1" applyAlignment="1">
      <alignment vertical="center" shrinkToFit="1"/>
    </xf>
    <xf numFmtId="178" fontId="5" fillId="7" borderId="4" xfId="0" applyNumberFormat="1" applyFont="1" applyFill="1" applyBorder="1" applyAlignment="1">
      <alignment vertical="center" shrinkToFit="1"/>
    </xf>
    <xf numFmtId="0" fontId="0" fillId="5" borderId="0" xfId="0" applyFill="1" applyBorder="1" applyAlignment="1">
      <alignment horizontal="right" vertical="center"/>
    </xf>
    <xf numFmtId="0" fontId="8" fillId="6" borderId="0" xfId="0" applyFont="1" applyFill="1" applyBorder="1">
      <alignment vertical="center"/>
    </xf>
    <xf numFmtId="178" fontId="5" fillId="7" borderId="2" xfId="0" applyNumberFormat="1" applyFont="1" applyFill="1" applyBorder="1" applyAlignment="1">
      <alignment vertical="center" shrinkToFi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6" fontId="7" fillId="2" borderId="0" xfId="0" applyNumberFormat="1" applyFont="1" applyFill="1" applyBorder="1">
      <alignment vertical="center"/>
    </xf>
    <xf numFmtId="0" fontId="7" fillId="2" borderId="0" xfId="0" applyFont="1" applyFill="1" applyBorder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 shrinkToFit="1"/>
    </xf>
    <xf numFmtId="176" fontId="7" fillId="2" borderId="0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A5E8F-AF3D-4906-980A-183DCCDA945F}">
  <dimension ref="A1:Q31"/>
  <sheetViews>
    <sheetView tabSelected="1" workbookViewId="0">
      <selection activeCell="B4" sqref="B4"/>
    </sheetView>
  </sheetViews>
  <sheetFormatPr defaultRowHeight="18.75" x14ac:dyDescent="0.4"/>
  <cols>
    <col min="1" max="1" width="1.75" style="2" customWidth="1"/>
    <col min="2" max="2" width="31.75" style="2" customWidth="1"/>
    <col min="3" max="3" width="11" style="2" customWidth="1"/>
    <col min="4" max="4" width="3.75" style="2" customWidth="1"/>
    <col min="5" max="5" width="11" style="2" customWidth="1"/>
    <col min="6" max="6" width="3.75" style="2" customWidth="1"/>
    <col min="7" max="7" width="11" style="2" customWidth="1"/>
    <col min="8" max="8" width="1.75" style="2" customWidth="1"/>
    <col min="9" max="11" width="9" style="2"/>
    <col min="12" max="12" width="9.25" style="2" bestFit="1" customWidth="1"/>
    <col min="13" max="16384" width="9" style="2"/>
  </cols>
  <sheetData>
    <row r="1" spans="1:17" x14ac:dyDescent="0.4">
      <c r="A1" s="1" t="s">
        <v>0</v>
      </c>
      <c r="B1" s="1"/>
      <c r="C1" s="1"/>
      <c r="D1" s="1"/>
      <c r="E1" s="1"/>
      <c r="F1" s="1"/>
      <c r="G1" s="1"/>
      <c r="H1" s="1"/>
    </row>
    <row r="2" spans="1:17" x14ac:dyDescent="0.4">
      <c r="A2" s="3" t="s">
        <v>1</v>
      </c>
      <c r="B2" s="1"/>
      <c r="C2" s="4"/>
      <c r="D2" s="1"/>
      <c r="E2" s="1"/>
      <c r="F2" s="1"/>
      <c r="G2" s="1"/>
      <c r="H2" s="1"/>
    </row>
    <row r="3" spans="1:17" ht="19.5" thickBot="1" x14ac:dyDescent="0.45">
      <c r="A3" s="1"/>
      <c r="B3" s="1"/>
      <c r="C3" s="1"/>
      <c r="D3" s="1"/>
      <c r="E3" s="1"/>
      <c r="F3" s="1"/>
      <c r="G3" s="1"/>
      <c r="H3" s="1"/>
    </row>
    <row r="4" spans="1:17" ht="19.5" thickBot="1" x14ac:dyDescent="0.45">
      <c r="A4" s="1"/>
      <c r="B4" s="5" t="s">
        <v>2</v>
      </c>
      <c r="C4" s="6" t="s">
        <v>38</v>
      </c>
      <c r="D4" s="3" t="s">
        <v>3</v>
      </c>
      <c r="E4" s="1"/>
      <c r="F4" s="1"/>
      <c r="G4" s="1"/>
      <c r="H4" s="1"/>
    </row>
    <row r="5" spans="1:17" ht="19.5" thickBot="1" x14ac:dyDescent="0.45">
      <c r="A5" s="1"/>
      <c r="B5" s="5"/>
      <c r="C5" s="1"/>
      <c r="D5" s="1"/>
      <c r="E5" s="1"/>
      <c r="F5" s="1"/>
      <c r="G5" s="1"/>
      <c r="H5" s="1"/>
      <c r="J5" s="42" t="s">
        <v>4</v>
      </c>
      <c r="K5" s="43"/>
      <c r="L5" s="43"/>
      <c r="M5" s="43"/>
      <c r="N5" s="42" t="s">
        <v>27</v>
      </c>
      <c r="O5" s="42"/>
      <c r="P5" s="42"/>
      <c r="Q5" s="42"/>
    </row>
    <row r="6" spans="1:17" ht="19.5" thickBot="1" x14ac:dyDescent="0.45">
      <c r="A6" s="1"/>
      <c r="B6" s="5" t="s">
        <v>5</v>
      </c>
      <c r="C6" s="6" t="s">
        <v>6</v>
      </c>
      <c r="D6" s="3" t="s">
        <v>3</v>
      </c>
      <c r="E6" s="1"/>
      <c r="F6" s="1"/>
      <c r="G6" s="1"/>
      <c r="H6" s="1"/>
      <c r="J6" s="44" t="s">
        <v>7</v>
      </c>
      <c r="K6" s="44" t="s">
        <v>8</v>
      </c>
      <c r="L6" s="44" t="s">
        <v>9</v>
      </c>
      <c r="M6" s="44" t="s">
        <v>10</v>
      </c>
      <c r="N6" s="44" t="s">
        <v>7</v>
      </c>
      <c r="O6" s="44" t="s">
        <v>8</v>
      </c>
      <c r="P6" s="44" t="s">
        <v>9</v>
      </c>
      <c r="Q6" s="44" t="s">
        <v>10</v>
      </c>
    </row>
    <row r="7" spans="1:17" ht="19.5" thickBot="1" x14ac:dyDescent="0.45">
      <c r="A7" s="1"/>
      <c r="B7" s="5"/>
      <c r="C7" s="1"/>
      <c r="D7" s="1"/>
      <c r="E7" s="1"/>
      <c r="F7" s="1"/>
      <c r="G7" s="1"/>
      <c r="H7" s="1"/>
      <c r="J7" s="44" t="s">
        <v>11</v>
      </c>
      <c r="K7" s="45">
        <v>2000</v>
      </c>
      <c r="L7" s="45">
        <v>10</v>
      </c>
      <c r="M7" s="45">
        <v>140</v>
      </c>
      <c r="N7" s="44" t="s">
        <v>11</v>
      </c>
      <c r="O7" s="45">
        <v>2200</v>
      </c>
      <c r="P7" s="45">
        <v>50</v>
      </c>
      <c r="Q7" s="45">
        <v>155</v>
      </c>
    </row>
    <row r="8" spans="1:17" ht="19.5" thickBot="1" x14ac:dyDescent="0.45">
      <c r="A8" s="1"/>
      <c r="B8" s="5" t="s">
        <v>12</v>
      </c>
      <c r="C8" s="7">
        <v>0</v>
      </c>
      <c r="D8" s="3" t="s">
        <v>13</v>
      </c>
      <c r="E8" s="1"/>
      <c r="F8" s="1"/>
      <c r="G8" s="1"/>
      <c r="H8" s="1"/>
      <c r="J8" s="44" t="s">
        <v>14</v>
      </c>
      <c r="K8" s="45">
        <v>3000</v>
      </c>
      <c r="L8" s="45">
        <v>10</v>
      </c>
      <c r="M8" s="45">
        <v>140</v>
      </c>
      <c r="N8" s="44" t="s">
        <v>14</v>
      </c>
      <c r="O8" s="45">
        <v>3200</v>
      </c>
      <c r="P8" s="45">
        <v>50</v>
      </c>
      <c r="Q8" s="45">
        <v>155</v>
      </c>
    </row>
    <row r="9" spans="1:17" x14ac:dyDescent="0.4">
      <c r="A9" s="1"/>
      <c r="B9" s="1"/>
      <c r="C9" s="1"/>
      <c r="D9" s="1"/>
      <c r="E9" s="1"/>
      <c r="F9" s="1"/>
      <c r="G9" s="1"/>
      <c r="H9" s="1"/>
      <c r="J9" s="44" t="s">
        <v>15</v>
      </c>
      <c r="K9" s="45">
        <v>4500</v>
      </c>
      <c r="L9" s="45">
        <v>10</v>
      </c>
      <c r="M9" s="45">
        <v>140</v>
      </c>
      <c r="N9" s="44" t="s">
        <v>15</v>
      </c>
      <c r="O9" s="45">
        <v>4800</v>
      </c>
      <c r="P9" s="45">
        <v>50</v>
      </c>
      <c r="Q9" s="45">
        <v>155</v>
      </c>
    </row>
    <row r="10" spans="1:17" x14ac:dyDescent="0.4">
      <c r="A10" s="8"/>
      <c r="B10" s="8"/>
      <c r="C10" s="8"/>
      <c r="D10" s="8"/>
      <c r="E10" s="8"/>
      <c r="F10" s="8"/>
      <c r="G10" s="8"/>
      <c r="H10" s="8"/>
      <c r="J10" s="44" t="s">
        <v>16</v>
      </c>
      <c r="K10" s="45">
        <v>9200</v>
      </c>
      <c r="L10" s="45">
        <v>10</v>
      </c>
      <c r="M10" s="45">
        <v>140</v>
      </c>
      <c r="N10" s="44" t="s">
        <v>16</v>
      </c>
      <c r="O10" s="45">
        <v>10000</v>
      </c>
      <c r="P10" s="45">
        <v>50</v>
      </c>
      <c r="Q10" s="45">
        <v>155</v>
      </c>
    </row>
    <row r="11" spans="1:17" x14ac:dyDescent="0.4">
      <c r="A11" s="8"/>
      <c r="B11" s="8"/>
      <c r="C11" s="29" t="s">
        <v>36</v>
      </c>
      <c r="D11" s="10"/>
      <c r="E11" s="9" t="s">
        <v>27</v>
      </c>
      <c r="F11" s="10"/>
      <c r="G11" s="10"/>
      <c r="H11" s="10"/>
      <c r="J11" s="44" t="s">
        <v>18</v>
      </c>
      <c r="K11" s="45">
        <v>10800</v>
      </c>
      <c r="L11" s="45">
        <v>10</v>
      </c>
      <c r="M11" s="45">
        <v>140</v>
      </c>
      <c r="N11" s="44" t="s">
        <v>18</v>
      </c>
      <c r="O11" s="45">
        <v>11800</v>
      </c>
      <c r="P11" s="45">
        <v>50</v>
      </c>
      <c r="Q11" s="45">
        <v>155</v>
      </c>
    </row>
    <row r="12" spans="1:17" x14ac:dyDescent="0.4">
      <c r="A12" s="8"/>
      <c r="B12" s="8" t="s">
        <v>19</v>
      </c>
      <c r="C12" s="11">
        <f>SUMIFS(K6:K16,J6:J16,C4)</f>
        <v>2000</v>
      </c>
      <c r="D12" s="8"/>
      <c r="E12" s="11">
        <f>SUMIFS(O6:O16,N6:N16,C4)</f>
        <v>2200</v>
      </c>
      <c r="F12" s="12"/>
      <c r="G12" s="12"/>
      <c r="H12" s="12"/>
      <c r="J12" s="44" t="s">
        <v>20</v>
      </c>
      <c r="K12" s="45">
        <v>14200</v>
      </c>
      <c r="L12" s="45">
        <v>140</v>
      </c>
      <c r="M12" s="45">
        <v>140</v>
      </c>
      <c r="N12" s="44" t="s">
        <v>20</v>
      </c>
      <c r="O12" s="45">
        <v>15600</v>
      </c>
      <c r="P12" s="45">
        <v>155</v>
      </c>
      <c r="Q12" s="45">
        <v>155</v>
      </c>
    </row>
    <row r="13" spans="1:17" x14ac:dyDescent="0.4">
      <c r="A13" s="8"/>
      <c r="B13" s="8"/>
      <c r="C13" s="8"/>
      <c r="D13" s="8"/>
      <c r="E13" s="8"/>
      <c r="F13" s="8"/>
      <c r="G13" s="8"/>
      <c r="H13" s="8"/>
      <c r="J13" s="44" t="s">
        <v>21</v>
      </c>
      <c r="K13" s="45">
        <v>33000</v>
      </c>
      <c r="L13" s="45">
        <v>140</v>
      </c>
      <c r="M13" s="45">
        <v>140</v>
      </c>
      <c r="N13" s="44" t="s">
        <v>21</v>
      </c>
      <c r="O13" s="45">
        <v>36200</v>
      </c>
      <c r="P13" s="45">
        <v>155</v>
      </c>
      <c r="Q13" s="45">
        <v>155</v>
      </c>
    </row>
    <row r="14" spans="1:17" x14ac:dyDescent="0.4">
      <c r="A14" s="8"/>
      <c r="B14" s="8" t="s">
        <v>22</v>
      </c>
      <c r="C14" s="11">
        <f>IF(C4="船舶用",C8*L16,IF(C8&lt;21,C8*SUMIFS(L7:L16,J7:J16,C4),20*SUMIFS(L7:L16,J7:J16,C4)+(C8-20)*SUMIFS(M7:M16,J7:J16,C4)))</f>
        <v>0</v>
      </c>
      <c r="D14" s="8"/>
      <c r="E14" s="11">
        <f>IF(C4="船舶用",C8*P16,IF(C8&lt;21,C8*SUMIFS(P7:P16,N7:N16,C4),20*SUMIFS(P7:P16,N7:N16,C4)+(C8-20)*SUMIFS(Q7:Q16,N7:N16,C4)))</f>
        <v>0</v>
      </c>
      <c r="F14" s="12"/>
      <c r="G14" s="12"/>
      <c r="H14" s="12"/>
      <c r="J14" s="44" t="s">
        <v>23</v>
      </c>
      <c r="K14" s="45">
        <v>53400</v>
      </c>
      <c r="L14" s="45">
        <v>140</v>
      </c>
      <c r="M14" s="45">
        <v>140</v>
      </c>
      <c r="N14" s="44" t="s">
        <v>23</v>
      </c>
      <c r="O14" s="45">
        <v>58000</v>
      </c>
      <c r="P14" s="45">
        <v>155</v>
      </c>
      <c r="Q14" s="45">
        <v>155</v>
      </c>
    </row>
    <row r="15" spans="1:17" ht="19.5" thickBot="1" x14ac:dyDescent="0.45">
      <c r="A15" s="8"/>
      <c r="B15" s="8"/>
      <c r="C15" s="8"/>
      <c r="D15" s="8"/>
      <c r="E15" s="8"/>
      <c r="F15" s="8"/>
      <c r="G15" s="28" t="s">
        <v>35</v>
      </c>
      <c r="H15" s="8"/>
      <c r="J15" s="44" t="s">
        <v>24</v>
      </c>
      <c r="K15" s="45">
        <v>160000</v>
      </c>
      <c r="L15" s="45">
        <v>140</v>
      </c>
      <c r="M15" s="45">
        <v>140</v>
      </c>
      <c r="N15" s="44" t="s">
        <v>24</v>
      </c>
      <c r="O15" s="45">
        <v>176000</v>
      </c>
      <c r="P15" s="45">
        <v>155</v>
      </c>
      <c r="Q15" s="45">
        <v>155</v>
      </c>
    </row>
    <row r="16" spans="1:17" ht="20.25" thickTop="1" thickBot="1" x14ac:dyDescent="0.45">
      <c r="A16" s="8"/>
      <c r="B16" s="13" t="s">
        <v>39</v>
      </c>
      <c r="C16" s="32">
        <f>ROUNDDOWN((C12+C14)*1.1,0)</f>
        <v>2200</v>
      </c>
      <c r="D16" s="36"/>
      <c r="E16" s="14">
        <f>ROUNDDOWN((E12+E14)*1.1,0)</f>
        <v>2420</v>
      </c>
      <c r="F16" s="12"/>
      <c r="G16" s="34">
        <f>E16-C16</f>
        <v>220</v>
      </c>
      <c r="H16" s="12"/>
      <c r="J16" s="44" t="s">
        <v>25</v>
      </c>
      <c r="K16" s="45"/>
      <c r="L16" s="45">
        <v>204</v>
      </c>
      <c r="M16" s="45">
        <v>204</v>
      </c>
      <c r="N16" s="44" t="s">
        <v>25</v>
      </c>
      <c r="O16" s="45"/>
      <c r="P16" s="45">
        <v>225</v>
      </c>
      <c r="Q16" s="45">
        <v>225</v>
      </c>
    </row>
    <row r="17" spans="1:17" ht="19.5" thickTop="1" x14ac:dyDescent="0.4">
      <c r="A17" s="8"/>
      <c r="B17" s="8"/>
      <c r="C17" s="12"/>
      <c r="D17" s="8"/>
      <c r="E17" s="12"/>
      <c r="F17" s="12"/>
      <c r="G17" s="12"/>
      <c r="H17" s="12"/>
      <c r="J17" s="42"/>
      <c r="K17" s="42"/>
      <c r="L17" s="42"/>
      <c r="M17" s="42"/>
      <c r="N17" s="42"/>
      <c r="O17" s="42"/>
      <c r="P17" s="42"/>
      <c r="Q17" s="42"/>
    </row>
    <row r="18" spans="1:17" x14ac:dyDescent="0.4">
      <c r="A18" s="15"/>
      <c r="B18" s="15"/>
      <c r="C18" s="16"/>
      <c r="D18" s="15"/>
      <c r="E18" s="16"/>
      <c r="F18" s="16"/>
      <c r="G18" s="16"/>
      <c r="H18" s="16"/>
      <c r="J18" s="42"/>
      <c r="K18" s="42"/>
      <c r="L18" s="42"/>
      <c r="M18" s="42"/>
      <c r="N18" s="42"/>
      <c r="O18" s="42"/>
      <c r="P18" s="42"/>
      <c r="Q18" s="42"/>
    </row>
    <row r="19" spans="1:17" x14ac:dyDescent="0.4">
      <c r="A19" s="17"/>
      <c r="B19" s="17"/>
      <c r="C19" s="17"/>
      <c r="D19" s="17"/>
      <c r="E19" s="17"/>
      <c r="F19" s="17"/>
      <c r="G19" s="17"/>
      <c r="H19" s="17"/>
      <c r="J19" s="43" t="s">
        <v>26</v>
      </c>
      <c r="K19" s="42"/>
      <c r="L19" s="42"/>
      <c r="M19" s="42"/>
      <c r="N19" s="42"/>
      <c r="O19" s="42"/>
      <c r="P19" s="42"/>
      <c r="Q19" s="42"/>
    </row>
    <row r="20" spans="1:17" x14ac:dyDescent="0.4">
      <c r="A20" s="17"/>
      <c r="B20" s="17"/>
      <c r="C20" s="18" t="s">
        <v>17</v>
      </c>
      <c r="D20" s="17"/>
      <c r="E20" s="19"/>
      <c r="F20" s="17"/>
      <c r="G20" s="17"/>
      <c r="H20" s="17"/>
      <c r="J20" s="39" t="s">
        <v>28</v>
      </c>
      <c r="K20" s="39" t="s">
        <v>17</v>
      </c>
      <c r="L20" s="39"/>
      <c r="M20" s="39"/>
      <c r="N20" s="39" t="s">
        <v>27</v>
      </c>
      <c r="O20" s="39"/>
      <c r="P20" s="39"/>
      <c r="Q20" s="42"/>
    </row>
    <row r="21" spans="1:17" x14ac:dyDescent="0.4">
      <c r="A21" s="17"/>
      <c r="B21" s="17" t="s">
        <v>29</v>
      </c>
      <c r="C21" s="20">
        <f>L22</f>
        <v>2600</v>
      </c>
      <c r="D21" s="17"/>
      <c r="E21" s="30"/>
      <c r="F21" s="17"/>
      <c r="G21" s="17"/>
      <c r="H21" s="17"/>
      <c r="J21" s="39"/>
      <c r="K21" s="40" t="s">
        <v>30</v>
      </c>
      <c r="L21" s="40" t="s">
        <v>8</v>
      </c>
      <c r="M21" s="40" t="s">
        <v>31</v>
      </c>
      <c r="N21" s="40" t="s">
        <v>30</v>
      </c>
      <c r="O21" s="40" t="s">
        <v>8</v>
      </c>
      <c r="P21" s="40" t="s">
        <v>32</v>
      </c>
      <c r="Q21" s="40" t="s">
        <v>12</v>
      </c>
    </row>
    <row r="22" spans="1:17" x14ac:dyDescent="0.4">
      <c r="A22" s="17"/>
      <c r="B22" s="17"/>
      <c r="C22" s="17"/>
      <c r="D22" s="17"/>
      <c r="E22" s="17"/>
      <c r="F22" s="17"/>
      <c r="G22" s="17"/>
      <c r="H22" s="17"/>
      <c r="J22" s="40" t="s">
        <v>33</v>
      </c>
      <c r="K22" s="41">
        <v>20</v>
      </c>
      <c r="L22" s="41">
        <v>2600</v>
      </c>
      <c r="M22" s="41">
        <v>13</v>
      </c>
      <c r="N22" s="41">
        <v>20</v>
      </c>
      <c r="O22" s="41">
        <v>2600</v>
      </c>
      <c r="P22" s="41">
        <v>13</v>
      </c>
      <c r="Q22" s="42">
        <f>IF(C8&gt;20,20,C8)</f>
        <v>0</v>
      </c>
    </row>
    <row r="23" spans="1:17" x14ac:dyDescent="0.4">
      <c r="A23" s="17"/>
      <c r="B23" s="17" t="s">
        <v>34</v>
      </c>
      <c r="C23" s="20">
        <f>IF(C6="一般汚水",(M22*Q22+M23*Q23+M24*Q24+M25*Q25+M26*Q26),(IF(C8&lt;21,0,((C8-20)*M28))))</f>
        <v>0</v>
      </c>
      <c r="D23" s="17"/>
      <c r="E23" s="30"/>
      <c r="F23" s="17"/>
      <c r="G23" s="17"/>
      <c r="H23" s="17"/>
      <c r="J23" s="42"/>
      <c r="K23" s="41">
        <v>40</v>
      </c>
      <c r="L23" s="41"/>
      <c r="M23" s="41">
        <v>166</v>
      </c>
      <c r="N23" s="41">
        <v>40</v>
      </c>
      <c r="O23" s="41"/>
      <c r="P23" s="41">
        <v>166</v>
      </c>
      <c r="Q23" s="42">
        <f>IF(IF(C8&gt;40,20,C8-20)&lt;1,0,IF(C8&gt;40,20,C8-20))</f>
        <v>0</v>
      </c>
    </row>
    <row r="24" spans="1:17" ht="19.5" thickBot="1" x14ac:dyDescent="0.45">
      <c r="A24" s="17"/>
      <c r="B24" s="17"/>
      <c r="C24" s="17"/>
      <c r="D24" s="17"/>
      <c r="E24" s="17"/>
      <c r="F24" s="17"/>
      <c r="G24" s="21"/>
      <c r="H24" s="17"/>
      <c r="J24" s="42"/>
      <c r="K24" s="41">
        <v>100</v>
      </c>
      <c r="L24" s="41"/>
      <c r="M24" s="41">
        <v>168</v>
      </c>
      <c r="N24" s="41">
        <v>100</v>
      </c>
      <c r="O24" s="41"/>
      <c r="P24" s="41">
        <v>168</v>
      </c>
      <c r="Q24" s="42">
        <f>IF(IF(C8&gt;100,60,C8-40)&lt;1,0,IF(C8&gt;100,60,C8-40))</f>
        <v>0</v>
      </c>
    </row>
    <row r="25" spans="1:17" ht="20.25" thickTop="1" thickBot="1" x14ac:dyDescent="0.45">
      <c r="A25" s="17"/>
      <c r="B25" s="21" t="s">
        <v>40</v>
      </c>
      <c r="C25" s="22">
        <f>ROUNDDOWN((C21+C23)*1.1,0)</f>
        <v>2860</v>
      </c>
      <c r="D25" s="37"/>
      <c r="E25" s="31"/>
      <c r="F25" s="23"/>
      <c r="G25" s="31"/>
      <c r="H25" s="17"/>
      <c r="J25" s="42"/>
      <c r="K25" s="41">
        <v>200</v>
      </c>
      <c r="L25" s="41"/>
      <c r="M25" s="41">
        <v>172</v>
      </c>
      <c r="N25" s="41">
        <v>200</v>
      </c>
      <c r="O25" s="41"/>
      <c r="P25" s="41">
        <v>172</v>
      </c>
      <c r="Q25" s="42">
        <f>IF(IF(C8&gt;200,100,C8-100)&lt;1,0,IF(C8&gt;200,100,C8-100))</f>
        <v>0</v>
      </c>
    </row>
    <row r="26" spans="1:17" ht="19.5" thickTop="1" x14ac:dyDescent="0.4">
      <c r="A26" s="17"/>
      <c r="B26" s="17"/>
      <c r="C26" s="17"/>
      <c r="D26" s="17"/>
      <c r="E26" s="17"/>
      <c r="F26" s="17"/>
      <c r="G26" s="17"/>
      <c r="H26" s="17"/>
      <c r="J26" s="42"/>
      <c r="K26" s="41"/>
      <c r="L26" s="41"/>
      <c r="M26" s="41">
        <v>178</v>
      </c>
      <c r="N26" s="41"/>
      <c r="O26" s="41"/>
      <c r="P26" s="41">
        <v>178</v>
      </c>
      <c r="Q26" s="42">
        <f>IF(C8&gt;200,C8-200,0)</f>
        <v>0</v>
      </c>
    </row>
    <row r="27" spans="1:17" x14ac:dyDescent="0.4">
      <c r="A27" s="15"/>
      <c r="B27" s="15"/>
      <c r="C27" s="15"/>
      <c r="D27" s="15"/>
      <c r="E27" s="15"/>
      <c r="F27" s="15"/>
      <c r="G27" s="15"/>
      <c r="H27" s="15"/>
      <c r="J27" s="40" t="s">
        <v>33</v>
      </c>
      <c r="K27" s="41"/>
      <c r="L27" s="41">
        <v>2600</v>
      </c>
      <c r="M27" s="41">
        <v>63</v>
      </c>
      <c r="N27" s="41"/>
      <c r="O27" s="41">
        <v>2600</v>
      </c>
      <c r="P27" s="41">
        <v>63</v>
      </c>
      <c r="Q27" s="42"/>
    </row>
    <row r="28" spans="1:17" x14ac:dyDescent="0.4">
      <c r="A28" s="24"/>
      <c r="B28" s="24"/>
      <c r="C28" s="24"/>
      <c r="D28" s="24"/>
      <c r="E28" s="24"/>
      <c r="F28" s="24"/>
      <c r="G28" s="24"/>
      <c r="H28" s="24"/>
      <c r="J28" s="42"/>
      <c r="K28" s="41"/>
      <c r="L28" s="41"/>
      <c r="M28" s="41">
        <v>63</v>
      </c>
      <c r="N28" s="41"/>
      <c r="O28" s="41"/>
      <c r="P28" s="41">
        <v>63</v>
      </c>
      <c r="Q28" s="42"/>
    </row>
    <row r="29" spans="1:17" ht="19.5" thickBot="1" x14ac:dyDescent="0.45">
      <c r="A29" s="24"/>
      <c r="B29" s="25"/>
      <c r="C29" s="26" t="s">
        <v>17</v>
      </c>
      <c r="D29" s="25"/>
      <c r="E29" s="27" t="s">
        <v>27</v>
      </c>
      <c r="F29" s="25"/>
      <c r="G29" s="26" t="s">
        <v>35</v>
      </c>
      <c r="H29" s="24"/>
      <c r="J29" s="42"/>
      <c r="K29" s="42"/>
      <c r="L29" s="42"/>
      <c r="M29" s="42"/>
      <c r="N29" s="42"/>
      <c r="O29" s="42"/>
      <c r="P29" s="42"/>
      <c r="Q29" s="42"/>
    </row>
    <row r="30" spans="1:17" ht="20.25" thickTop="1" thickBot="1" x14ac:dyDescent="0.45">
      <c r="A30" s="24"/>
      <c r="B30" s="26" t="s">
        <v>41</v>
      </c>
      <c r="C30" s="38">
        <f>C16+C25</f>
        <v>5060</v>
      </c>
      <c r="D30" s="25"/>
      <c r="E30" s="33">
        <f>E16+C25</f>
        <v>5280</v>
      </c>
      <c r="F30" s="25"/>
      <c r="G30" s="35">
        <f>E30-C30</f>
        <v>220</v>
      </c>
      <c r="H30" s="24"/>
      <c r="J30" s="42"/>
      <c r="K30" s="42"/>
      <c r="L30" s="42"/>
      <c r="M30" s="42"/>
      <c r="N30" s="42"/>
      <c r="O30" s="42"/>
      <c r="P30" s="42"/>
      <c r="Q30" s="42"/>
    </row>
    <row r="31" spans="1:17" ht="19.5" thickTop="1" x14ac:dyDescent="0.4">
      <c r="A31" s="24"/>
      <c r="B31" s="24"/>
      <c r="C31" s="24"/>
      <c r="D31" s="24"/>
      <c r="E31" s="24"/>
      <c r="F31" s="24"/>
      <c r="G31" s="24"/>
      <c r="H31" s="24"/>
    </row>
  </sheetData>
  <mergeCells count="3">
    <mergeCell ref="J20:J21"/>
    <mergeCell ref="K20:M20"/>
    <mergeCell ref="N20:P20"/>
  </mergeCells>
  <phoneticPr fontId="2"/>
  <dataValidations count="2">
    <dataValidation type="list" allowBlank="1" showInputMessage="1" showErrorMessage="1" sqref="C6" xr:uid="{0D74FC2B-D4D5-4DB7-9020-EEDC199FDD3B}">
      <formula1>"一般汚水,温泉汚水"</formula1>
    </dataValidation>
    <dataValidation type="list" allowBlank="1" showInputMessage="1" showErrorMessage="1" sqref="C4" xr:uid="{0BB38631-D400-4183-83D6-15CE9FF6F1B8}">
      <formula1>"13 ㎜,20 ㎜,25 ㎜,30 ㎜,40 ㎜,50 ㎜,75 ㎜,100 ㎜,150 ㎜,船舶用"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2071-5E9D-4C65-91A6-FE56A12373E4}">
  <dimension ref="A1:R31"/>
  <sheetViews>
    <sheetView workbookViewId="0">
      <selection activeCell="N13" sqref="N13"/>
    </sheetView>
  </sheetViews>
  <sheetFormatPr defaultRowHeight="18.75" x14ac:dyDescent="0.4"/>
  <cols>
    <col min="1" max="1" width="1.75" style="2" customWidth="1"/>
    <col min="2" max="2" width="31.75" style="2" customWidth="1"/>
    <col min="3" max="3" width="11" style="2" customWidth="1"/>
    <col min="4" max="4" width="3.75" style="2" customWidth="1"/>
    <col min="5" max="5" width="11" style="2" customWidth="1"/>
    <col min="6" max="6" width="3.75" style="2" customWidth="1"/>
    <col min="7" max="7" width="11" style="2" customWidth="1"/>
    <col min="8" max="8" width="1.75" style="2" customWidth="1"/>
    <col min="9" max="11" width="9" style="2"/>
    <col min="12" max="12" width="9.25" style="2" bestFit="1" customWidth="1"/>
    <col min="13" max="16384" width="9" style="2"/>
  </cols>
  <sheetData>
    <row r="1" spans="1:18" x14ac:dyDescent="0.4">
      <c r="A1" s="1" t="s">
        <v>37</v>
      </c>
      <c r="B1" s="1"/>
      <c r="C1" s="1"/>
      <c r="D1" s="1"/>
      <c r="E1" s="1"/>
      <c r="F1" s="1"/>
      <c r="G1" s="1"/>
      <c r="H1" s="1"/>
    </row>
    <row r="2" spans="1:18" x14ac:dyDescent="0.4">
      <c r="A2" s="3" t="s">
        <v>1</v>
      </c>
      <c r="B2" s="1"/>
      <c r="C2" s="4"/>
      <c r="D2" s="1"/>
      <c r="E2" s="1"/>
      <c r="F2" s="1"/>
      <c r="G2" s="1"/>
      <c r="H2" s="1"/>
    </row>
    <row r="3" spans="1:18" ht="19.5" thickBot="1" x14ac:dyDescent="0.45">
      <c r="A3" s="1"/>
      <c r="B3" s="1"/>
      <c r="C3" s="1"/>
      <c r="D3" s="1"/>
      <c r="E3" s="1"/>
      <c r="F3" s="1"/>
      <c r="G3" s="1"/>
      <c r="H3" s="1"/>
    </row>
    <row r="4" spans="1:18" ht="19.5" thickBot="1" x14ac:dyDescent="0.45">
      <c r="A4" s="1"/>
      <c r="B4" s="5" t="s">
        <v>2</v>
      </c>
      <c r="C4" s="6" t="s">
        <v>38</v>
      </c>
      <c r="D4" s="3" t="s">
        <v>3</v>
      </c>
      <c r="E4" s="1"/>
      <c r="F4" s="1"/>
      <c r="G4" s="1"/>
      <c r="H4" s="1"/>
    </row>
    <row r="5" spans="1:18" ht="19.5" thickBot="1" x14ac:dyDescent="0.45">
      <c r="A5" s="1"/>
      <c r="B5" s="5"/>
      <c r="C5" s="1"/>
      <c r="D5" s="1"/>
      <c r="E5" s="1"/>
      <c r="F5" s="1"/>
      <c r="G5" s="1"/>
      <c r="H5" s="1"/>
      <c r="J5" s="42" t="s">
        <v>4</v>
      </c>
      <c r="K5" s="43"/>
      <c r="L5" s="43"/>
      <c r="M5" s="43"/>
      <c r="N5" s="42" t="s">
        <v>27</v>
      </c>
      <c r="O5" s="42"/>
      <c r="P5" s="42"/>
      <c r="Q5" s="42"/>
      <c r="R5" s="42"/>
    </row>
    <row r="6" spans="1:18" ht="19.5" thickBot="1" x14ac:dyDescent="0.45">
      <c r="A6" s="1"/>
      <c r="B6" s="5" t="s">
        <v>5</v>
      </c>
      <c r="C6" s="6" t="s">
        <v>6</v>
      </c>
      <c r="D6" s="3" t="s">
        <v>3</v>
      </c>
      <c r="E6" s="1"/>
      <c r="F6" s="1"/>
      <c r="G6" s="1"/>
      <c r="H6" s="1"/>
      <c r="J6" s="44" t="s">
        <v>7</v>
      </c>
      <c r="K6" s="44" t="s">
        <v>8</v>
      </c>
      <c r="L6" s="44" t="s">
        <v>9</v>
      </c>
      <c r="M6" s="44" t="s">
        <v>10</v>
      </c>
      <c r="N6" s="44" t="s">
        <v>7</v>
      </c>
      <c r="O6" s="44" t="s">
        <v>8</v>
      </c>
      <c r="P6" s="44" t="s">
        <v>9</v>
      </c>
      <c r="Q6" s="44" t="s">
        <v>10</v>
      </c>
      <c r="R6" s="42"/>
    </row>
    <row r="7" spans="1:18" ht="19.5" thickBot="1" x14ac:dyDescent="0.45">
      <c r="A7" s="1"/>
      <c r="B7" s="5"/>
      <c r="C7" s="1"/>
      <c r="D7" s="1"/>
      <c r="E7" s="1"/>
      <c r="F7" s="1"/>
      <c r="G7" s="1"/>
      <c r="H7" s="1"/>
      <c r="J7" s="44" t="s">
        <v>11</v>
      </c>
      <c r="K7" s="45">
        <v>1000</v>
      </c>
      <c r="L7" s="45">
        <v>10</v>
      </c>
      <c r="M7" s="45">
        <v>140</v>
      </c>
      <c r="N7" s="44" t="s">
        <v>11</v>
      </c>
      <c r="O7" s="45">
        <v>1100</v>
      </c>
      <c r="P7" s="45">
        <v>50</v>
      </c>
      <c r="Q7" s="45">
        <v>155</v>
      </c>
      <c r="R7" s="42"/>
    </row>
    <row r="8" spans="1:18" ht="19.5" thickBot="1" x14ac:dyDescent="0.45">
      <c r="A8" s="1"/>
      <c r="B8" s="5" t="s">
        <v>12</v>
      </c>
      <c r="C8" s="7">
        <v>20</v>
      </c>
      <c r="D8" s="3" t="s">
        <v>13</v>
      </c>
      <c r="E8" s="1"/>
      <c r="F8" s="1"/>
      <c r="G8" s="1"/>
      <c r="H8" s="1"/>
      <c r="J8" s="44" t="s">
        <v>14</v>
      </c>
      <c r="K8" s="45">
        <v>1500</v>
      </c>
      <c r="L8" s="45">
        <v>10</v>
      </c>
      <c r="M8" s="45">
        <v>140</v>
      </c>
      <c r="N8" s="44" t="s">
        <v>14</v>
      </c>
      <c r="O8" s="45">
        <v>1600</v>
      </c>
      <c r="P8" s="45">
        <v>50</v>
      </c>
      <c r="Q8" s="45">
        <v>155</v>
      </c>
      <c r="R8" s="42"/>
    </row>
    <row r="9" spans="1:18" x14ac:dyDescent="0.4">
      <c r="A9" s="1"/>
      <c r="B9" s="1"/>
      <c r="C9" s="1"/>
      <c r="D9" s="1"/>
      <c r="E9" s="1"/>
      <c r="F9" s="1"/>
      <c r="G9" s="1"/>
      <c r="H9" s="1"/>
      <c r="J9" s="44" t="s">
        <v>15</v>
      </c>
      <c r="K9" s="45">
        <v>2250</v>
      </c>
      <c r="L9" s="45">
        <v>10</v>
      </c>
      <c r="M9" s="45">
        <v>140</v>
      </c>
      <c r="N9" s="44" t="s">
        <v>15</v>
      </c>
      <c r="O9" s="45">
        <v>2400</v>
      </c>
      <c r="P9" s="45">
        <v>50</v>
      </c>
      <c r="Q9" s="45">
        <v>155</v>
      </c>
      <c r="R9" s="42"/>
    </row>
    <row r="10" spans="1:18" x14ac:dyDescent="0.4">
      <c r="A10" s="8"/>
      <c r="B10" s="8"/>
      <c r="C10" s="8"/>
      <c r="D10" s="8"/>
      <c r="E10" s="8"/>
      <c r="F10" s="8"/>
      <c r="G10" s="8"/>
      <c r="H10" s="8"/>
      <c r="J10" s="44" t="s">
        <v>16</v>
      </c>
      <c r="K10" s="45">
        <v>4600</v>
      </c>
      <c r="L10" s="45">
        <v>10</v>
      </c>
      <c r="M10" s="45">
        <v>140</v>
      </c>
      <c r="N10" s="44" t="s">
        <v>16</v>
      </c>
      <c r="O10" s="45">
        <v>5000</v>
      </c>
      <c r="P10" s="45">
        <v>50</v>
      </c>
      <c r="Q10" s="45">
        <v>155</v>
      </c>
      <c r="R10" s="42"/>
    </row>
    <row r="11" spans="1:18" x14ac:dyDescent="0.4">
      <c r="A11" s="8"/>
      <c r="B11" s="8"/>
      <c r="C11" s="29" t="s">
        <v>36</v>
      </c>
      <c r="D11" s="10"/>
      <c r="E11" s="9" t="s">
        <v>27</v>
      </c>
      <c r="F11" s="10"/>
      <c r="G11" s="10"/>
      <c r="H11" s="10"/>
      <c r="J11" s="44" t="s">
        <v>18</v>
      </c>
      <c r="K11" s="45">
        <v>5400</v>
      </c>
      <c r="L11" s="45">
        <v>10</v>
      </c>
      <c r="M11" s="45">
        <v>140</v>
      </c>
      <c r="N11" s="44" t="s">
        <v>18</v>
      </c>
      <c r="O11" s="45">
        <v>5900</v>
      </c>
      <c r="P11" s="45">
        <v>50</v>
      </c>
      <c r="Q11" s="45">
        <v>155</v>
      </c>
      <c r="R11" s="42"/>
    </row>
    <row r="12" spans="1:18" x14ac:dyDescent="0.4">
      <c r="A12" s="8"/>
      <c r="B12" s="8" t="s">
        <v>19</v>
      </c>
      <c r="C12" s="11">
        <f>SUMIFS(K6:K16,J6:J16,C4)</f>
        <v>1000</v>
      </c>
      <c r="D12" s="8"/>
      <c r="E12" s="11">
        <f>SUMIFS(O6:O16,N6:N16,C4)</f>
        <v>1100</v>
      </c>
      <c r="F12" s="12"/>
      <c r="G12" s="12"/>
      <c r="H12" s="12"/>
      <c r="J12" s="44" t="s">
        <v>20</v>
      </c>
      <c r="K12" s="45">
        <v>7100</v>
      </c>
      <c r="L12" s="45">
        <v>140</v>
      </c>
      <c r="M12" s="45">
        <v>140</v>
      </c>
      <c r="N12" s="44" t="s">
        <v>20</v>
      </c>
      <c r="O12" s="45">
        <v>7800</v>
      </c>
      <c r="P12" s="45">
        <v>155</v>
      </c>
      <c r="Q12" s="45">
        <v>155</v>
      </c>
      <c r="R12" s="42"/>
    </row>
    <row r="13" spans="1:18" x14ac:dyDescent="0.4">
      <c r="A13" s="8"/>
      <c r="B13" s="8"/>
      <c r="C13" s="8"/>
      <c r="D13" s="8"/>
      <c r="E13" s="8"/>
      <c r="F13" s="8"/>
      <c r="G13" s="8"/>
      <c r="H13" s="8"/>
      <c r="J13" s="44" t="s">
        <v>21</v>
      </c>
      <c r="K13" s="45">
        <v>16500</v>
      </c>
      <c r="L13" s="45">
        <v>140</v>
      </c>
      <c r="M13" s="45">
        <v>140</v>
      </c>
      <c r="N13" s="44" t="s">
        <v>21</v>
      </c>
      <c r="O13" s="45">
        <v>18100</v>
      </c>
      <c r="P13" s="45">
        <v>155</v>
      </c>
      <c r="Q13" s="45">
        <v>155</v>
      </c>
      <c r="R13" s="42"/>
    </row>
    <row r="14" spans="1:18" x14ac:dyDescent="0.4">
      <c r="A14" s="8"/>
      <c r="B14" s="8" t="s">
        <v>22</v>
      </c>
      <c r="C14" s="11">
        <f>IF(C4="船舶用",C8*L16,IF(C8&lt;11,C8*SUMIFS(L7:L16,J7:J16,C4),10*SUMIFS(L7:L16,J7:J16,C4)+(C8-10)*SUMIFS(M7:M16,J7:J16,C4)))</f>
        <v>1500</v>
      </c>
      <c r="D14" s="8"/>
      <c r="E14" s="11">
        <f>IF(C4="船舶用",C8*P16,IF(C8&lt;11,C8*SUMIFS(P7:P16,N7:N16,C4),10*SUMIFS(P7:P16,N7:N16,C4)+(C8-10)*SUMIFS(Q7:Q16,N7:N16,C4)))</f>
        <v>2050</v>
      </c>
      <c r="F14" s="12"/>
      <c r="G14" s="12"/>
      <c r="H14" s="12"/>
      <c r="J14" s="44" t="s">
        <v>23</v>
      </c>
      <c r="K14" s="45">
        <v>26700</v>
      </c>
      <c r="L14" s="45">
        <v>140</v>
      </c>
      <c r="M14" s="45">
        <v>140</v>
      </c>
      <c r="N14" s="44" t="s">
        <v>23</v>
      </c>
      <c r="O14" s="45">
        <v>29000</v>
      </c>
      <c r="P14" s="45">
        <v>155</v>
      </c>
      <c r="Q14" s="45">
        <v>155</v>
      </c>
      <c r="R14" s="42"/>
    </row>
    <row r="15" spans="1:18" ht="19.5" thickBot="1" x14ac:dyDescent="0.45">
      <c r="A15" s="8"/>
      <c r="B15" s="8"/>
      <c r="C15" s="8"/>
      <c r="D15" s="8"/>
      <c r="E15" s="8"/>
      <c r="F15" s="8"/>
      <c r="G15" s="28" t="s">
        <v>35</v>
      </c>
      <c r="H15" s="8"/>
      <c r="J15" s="44" t="s">
        <v>24</v>
      </c>
      <c r="K15" s="45">
        <v>80000</v>
      </c>
      <c r="L15" s="45">
        <v>140</v>
      </c>
      <c r="M15" s="45">
        <v>140</v>
      </c>
      <c r="N15" s="44" t="s">
        <v>24</v>
      </c>
      <c r="O15" s="45">
        <v>88000</v>
      </c>
      <c r="P15" s="45">
        <v>155</v>
      </c>
      <c r="Q15" s="45">
        <v>155</v>
      </c>
      <c r="R15" s="42"/>
    </row>
    <row r="16" spans="1:18" ht="20.25" thickTop="1" thickBot="1" x14ac:dyDescent="0.45">
      <c r="A16" s="8"/>
      <c r="B16" s="13" t="s">
        <v>39</v>
      </c>
      <c r="C16" s="32">
        <f>ROUNDDOWN((C12+C14)*1.1,0)</f>
        <v>2750</v>
      </c>
      <c r="D16" s="8"/>
      <c r="E16" s="14">
        <f>ROUNDDOWN((E12+E14)*1.1,0)</f>
        <v>3465</v>
      </c>
      <c r="F16" s="12"/>
      <c r="G16" s="34">
        <f>E16-C16</f>
        <v>715</v>
      </c>
      <c r="H16" s="12"/>
      <c r="J16" s="44" t="s">
        <v>25</v>
      </c>
      <c r="K16" s="45"/>
      <c r="L16" s="45">
        <v>204</v>
      </c>
      <c r="M16" s="45">
        <v>204</v>
      </c>
      <c r="N16" s="44" t="s">
        <v>25</v>
      </c>
      <c r="O16" s="45"/>
      <c r="P16" s="45">
        <v>225</v>
      </c>
      <c r="Q16" s="45">
        <v>225</v>
      </c>
      <c r="R16" s="42"/>
    </row>
    <row r="17" spans="1:18" ht="19.5" thickTop="1" x14ac:dyDescent="0.4">
      <c r="A17" s="8"/>
      <c r="B17" s="8"/>
      <c r="C17" s="12"/>
      <c r="D17" s="8"/>
      <c r="E17" s="12"/>
      <c r="F17" s="12"/>
      <c r="G17" s="12"/>
      <c r="H17" s="12"/>
      <c r="J17" s="42"/>
      <c r="K17" s="42"/>
      <c r="L17" s="42"/>
      <c r="M17" s="42"/>
      <c r="N17" s="42"/>
      <c r="O17" s="42"/>
      <c r="P17" s="42"/>
      <c r="Q17" s="42"/>
      <c r="R17" s="42"/>
    </row>
    <row r="18" spans="1:18" x14ac:dyDescent="0.4">
      <c r="A18" s="15"/>
      <c r="B18" s="15"/>
      <c r="C18" s="16"/>
      <c r="D18" s="15"/>
      <c r="E18" s="16"/>
      <c r="F18" s="16"/>
      <c r="G18" s="16"/>
      <c r="H18" s="16"/>
      <c r="J18" s="42"/>
      <c r="K18" s="42"/>
      <c r="L18" s="42"/>
      <c r="M18" s="42"/>
      <c r="N18" s="42"/>
      <c r="O18" s="42"/>
      <c r="P18" s="42"/>
      <c r="Q18" s="42"/>
      <c r="R18" s="42"/>
    </row>
    <row r="19" spans="1:18" x14ac:dyDescent="0.4">
      <c r="A19" s="17"/>
      <c r="B19" s="17"/>
      <c r="C19" s="17"/>
      <c r="D19" s="17"/>
      <c r="E19" s="17"/>
      <c r="F19" s="17"/>
      <c r="G19" s="17"/>
      <c r="H19" s="17"/>
      <c r="J19" s="43" t="s">
        <v>26</v>
      </c>
      <c r="K19" s="42"/>
      <c r="L19" s="42"/>
      <c r="M19" s="42"/>
      <c r="N19" s="42"/>
      <c r="O19" s="42"/>
      <c r="P19" s="42"/>
      <c r="Q19" s="42"/>
      <c r="R19" s="42"/>
    </row>
    <row r="20" spans="1:18" x14ac:dyDescent="0.4">
      <c r="A20" s="17"/>
      <c r="B20" s="17"/>
      <c r="C20" s="18" t="s">
        <v>17</v>
      </c>
      <c r="D20" s="17"/>
      <c r="E20" s="19"/>
      <c r="F20" s="17"/>
      <c r="G20" s="17"/>
      <c r="H20" s="17"/>
      <c r="J20" s="39" t="s">
        <v>28</v>
      </c>
      <c r="K20" s="39" t="s">
        <v>17</v>
      </c>
      <c r="L20" s="39"/>
      <c r="M20" s="39"/>
      <c r="N20" s="39" t="s">
        <v>27</v>
      </c>
      <c r="O20" s="39"/>
      <c r="P20" s="39"/>
      <c r="Q20" s="42"/>
      <c r="R20" s="42"/>
    </row>
    <row r="21" spans="1:18" x14ac:dyDescent="0.4">
      <c r="A21" s="17"/>
      <c r="B21" s="17" t="s">
        <v>29</v>
      </c>
      <c r="C21" s="20">
        <f>L22</f>
        <v>1300</v>
      </c>
      <c r="D21" s="17"/>
      <c r="E21" s="30"/>
      <c r="F21" s="17"/>
      <c r="G21" s="17"/>
      <c r="H21" s="17"/>
      <c r="J21" s="39"/>
      <c r="K21" s="40" t="s">
        <v>30</v>
      </c>
      <c r="L21" s="40" t="s">
        <v>8</v>
      </c>
      <c r="M21" s="40" t="s">
        <v>31</v>
      </c>
      <c r="N21" s="40" t="s">
        <v>30</v>
      </c>
      <c r="O21" s="40" t="s">
        <v>8</v>
      </c>
      <c r="P21" s="40" t="s">
        <v>32</v>
      </c>
      <c r="Q21" s="40" t="s">
        <v>12</v>
      </c>
      <c r="R21" s="42"/>
    </row>
    <row r="22" spans="1:18" x14ac:dyDescent="0.4">
      <c r="A22" s="17"/>
      <c r="B22" s="17"/>
      <c r="C22" s="17"/>
      <c r="D22" s="17"/>
      <c r="E22" s="17"/>
      <c r="F22" s="17"/>
      <c r="G22" s="17"/>
      <c r="H22" s="17"/>
      <c r="J22" s="40" t="s">
        <v>33</v>
      </c>
      <c r="K22" s="41">
        <v>10</v>
      </c>
      <c r="L22" s="41">
        <v>1300</v>
      </c>
      <c r="M22" s="41">
        <v>13</v>
      </c>
      <c r="N22" s="41">
        <v>20</v>
      </c>
      <c r="O22" s="41">
        <v>2600</v>
      </c>
      <c r="P22" s="41">
        <v>13</v>
      </c>
      <c r="Q22" s="42">
        <f>IF(C8&gt;10,10,C8)</f>
        <v>10</v>
      </c>
      <c r="R22" s="42"/>
    </row>
    <row r="23" spans="1:18" x14ac:dyDescent="0.4">
      <c r="A23" s="17"/>
      <c r="B23" s="17" t="s">
        <v>34</v>
      </c>
      <c r="C23" s="20">
        <f>IF(C6="一般汚水",(M22*Q22+M23*Q23+M24*Q24+M25*Q25+M26*Q26),(IF(C8&lt;11,0,((C8-10)*M28))))</f>
        <v>1790</v>
      </c>
      <c r="D23" s="17"/>
      <c r="E23" s="30"/>
      <c r="F23" s="17"/>
      <c r="G23" s="17"/>
      <c r="H23" s="17"/>
      <c r="J23" s="42"/>
      <c r="K23" s="41">
        <v>20</v>
      </c>
      <c r="L23" s="41"/>
      <c r="M23" s="41">
        <v>166</v>
      </c>
      <c r="N23" s="41">
        <v>40</v>
      </c>
      <c r="O23" s="41"/>
      <c r="P23" s="41">
        <v>166</v>
      </c>
      <c r="Q23" s="42">
        <f>IF(IF(C8&gt;20,10,C8-10)&lt;1,0,IF(C8&gt;20,10,C8-10))</f>
        <v>10</v>
      </c>
      <c r="R23" s="42"/>
    </row>
    <row r="24" spans="1:18" ht="19.5" thickBot="1" x14ac:dyDescent="0.45">
      <c r="A24" s="17"/>
      <c r="B24" s="17"/>
      <c r="C24" s="17"/>
      <c r="D24" s="17"/>
      <c r="E24" s="17"/>
      <c r="F24" s="17"/>
      <c r="G24" s="21"/>
      <c r="H24" s="17"/>
      <c r="J24" s="42"/>
      <c r="K24" s="41">
        <v>50</v>
      </c>
      <c r="L24" s="41"/>
      <c r="M24" s="41">
        <v>168</v>
      </c>
      <c r="N24" s="41">
        <v>100</v>
      </c>
      <c r="O24" s="41"/>
      <c r="P24" s="41">
        <v>168</v>
      </c>
      <c r="Q24" s="42">
        <f>IF(IF(C8&gt;50,30,C8-20)&lt;1,0,IF(C8&gt;50,30,C8-20))</f>
        <v>0</v>
      </c>
      <c r="R24" s="42"/>
    </row>
    <row r="25" spans="1:18" ht="20.25" thickTop="1" thickBot="1" x14ac:dyDescent="0.45">
      <c r="A25" s="17"/>
      <c r="B25" s="21" t="s">
        <v>40</v>
      </c>
      <c r="C25" s="22">
        <f>ROUNDDOWN((C21+C23)*1.1,0)</f>
        <v>3399</v>
      </c>
      <c r="D25" s="23"/>
      <c r="E25" s="31"/>
      <c r="F25" s="23"/>
      <c r="G25" s="31"/>
      <c r="H25" s="17"/>
      <c r="J25" s="42"/>
      <c r="K25" s="41">
        <v>100</v>
      </c>
      <c r="L25" s="41"/>
      <c r="M25" s="41">
        <v>172</v>
      </c>
      <c r="N25" s="41">
        <v>200</v>
      </c>
      <c r="O25" s="41"/>
      <c r="P25" s="41">
        <v>172</v>
      </c>
      <c r="Q25" s="42">
        <f>IF(IF(C8&gt;100,50,C8-50)&lt;1,0,IF(C8&gt;100,50,C8-50))</f>
        <v>0</v>
      </c>
      <c r="R25" s="42"/>
    </row>
    <row r="26" spans="1:18" ht="19.5" thickTop="1" x14ac:dyDescent="0.4">
      <c r="A26" s="17"/>
      <c r="B26" s="17"/>
      <c r="C26" s="17"/>
      <c r="D26" s="17"/>
      <c r="E26" s="17"/>
      <c r="F26" s="17"/>
      <c r="G26" s="17"/>
      <c r="H26" s="17"/>
      <c r="J26" s="42"/>
      <c r="K26" s="41"/>
      <c r="L26" s="41"/>
      <c r="M26" s="41">
        <v>178</v>
      </c>
      <c r="N26" s="41"/>
      <c r="O26" s="41"/>
      <c r="P26" s="41">
        <v>178</v>
      </c>
      <c r="Q26" s="42">
        <f>IF(C8&gt;100,C8-100,0)</f>
        <v>0</v>
      </c>
      <c r="R26" s="42"/>
    </row>
    <row r="27" spans="1:18" x14ac:dyDescent="0.4">
      <c r="A27" s="15"/>
      <c r="B27" s="15"/>
      <c r="C27" s="15"/>
      <c r="D27" s="15"/>
      <c r="E27" s="15"/>
      <c r="F27" s="15"/>
      <c r="G27" s="15"/>
      <c r="H27" s="15"/>
      <c r="J27" s="40" t="s">
        <v>33</v>
      </c>
      <c r="K27" s="41"/>
      <c r="L27" s="41">
        <v>1300</v>
      </c>
      <c r="M27" s="41">
        <v>63</v>
      </c>
      <c r="N27" s="41"/>
      <c r="O27" s="41">
        <v>2600</v>
      </c>
      <c r="P27" s="41">
        <v>63</v>
      </c>
      <c r="Q27" s="42"/>
      <c r="R27" s="42"/>
    </row>
    <row r="28" spans="1:18" x14ac:dyDescent="0.4">
      <c r="A28" s="24"/>
      <c r="B28" s="24"/>
      <c r="C28" s="24"/>
      <c r="D28" s="24"/>
      <c r="E28" s="24"/>
      <c r="F28" s="24"/>
      <c r="G28" s="24"/>
      <c r="H28" s="24"/>
      <c r="J28" s="42"/>
      <c r="K28" s="41"/>
      <c r="L28" s="41"/>
      <c r="M28" s="41">
        <v>63</v>
      </c>
      <c r="N28" s="41"/>
      <c r="O28" s="41"/>
      <c r="P28" s="41">
        <v>63</v>
      </c>
      <c r="Q28" s="42"/>
      <c r="R28" s="42"/>
    </row>
    <row r="29" spans="1:18" ht="19.5" thickBot="1" x14ac:dyDescent="0.45">
      <c r="A29" s="24"/>
      <c r="B29" s="25"/>
      <c r="C29" s="26" t="s">
        <v>17</v>
      </c>
      <c r="D29" s="25"/>
      <c r="E29" s="27" t="s">
        <v>27</v>
      </c>
      <c r="F29" s="25"/>
      <c r="G29" s="26" t="s">
        <v>35</v>
      </c>
      <c r="H29" s="24"/>
      <c r="J29" s="42"/>
      <c r="K29" s="42"/>
      <c r="L29" s="42"/>
      <c r="M29" s="42"/>
      <c r="N29" s="42"/>
      <c r="O29" s="42"/>
      <c r="P29" s="42"/>
      <c r="Q29" s="42"/>
      <c r="R29" s="42"/>
    </row>
    <row r="30" spans="1:18" ht="20.25" thickTop="1" thickBot="1" x14ac:dyDescent="0.45">
      <c r="A30" s="24"/>
      <c r="B30" s="26" t="s">
        <v>42</v>
      </c>
      <c r="C30" s="38">
        <f>C16+C25</f>
        <v>6149</v>
      </c>
      <c r="D30" s="25"/>
      <c r="E30" s="33">
        <f>E16+C25</f>
        <v>6864</v>
      </c>
      <c r="F30" s="25"/>
      <c r="G30" s="35">
        <f>E30-C30</f>
        <v>715</v>
      </c>
      <c r="H30" s="24"/>
      <c r="J30" s="42"/>
      <c r="K30" s="42"/>
      <c r="L30" s="42"/>
      <c r="M30" s="42"/>
      <c r="N30" s="42"/>
      <c r="O30" s="42"/>
      <c r="P30" s="42"/>
      <c r="Q30" s="42"/>
      <c r="R30" s="42"/>
    </row>
    <row r="31" spans="1:18" ht="19.5" thickTop="1" x14ac:dyDescent="0.4">
      <c r="A31" s="24"/>
      <c r="B31" s="24"/>
      <c r="C31" s="24"/>
      <c r="D31" s="24"/>
      <c r="E31" s="24"/>
      <c r="F31" s="24"/>
      <c r="G31" s="24"/>
      <c r="H31" s="24"/>
    </row>
  </sheetData>
  <mergeCells count="3">
    <mergeCell ref="J20:J21"/>
    <mergeCell ref="K20:M20"/>
    <mergeCell ref="N20:P20"/>
  </mergeCells>
  <phoneticPr fontId="2"/>
  <dataValidations count="2">
    <dataValidation type="list" allowBlank="1" showInputMessage="1" showErrorMessage="1" sqref="C4" xr:uid="{12C640E2-078B-42A8-91E6-66E409B2E4A6}">
      <formula1>"13 ㎜,20 ㎜,25 ㎜,30 ㎜,40 ㎜,50 ㎜,75 ㎜,100 ㎜,150 ㎜,船舶用"</formula1>
    </dataValidation>
    <dataValidation type="list" allowBlank="1" showInputMessage="1" showErrorMessage="1" sqref="C6" xr:uid="{52F05F21-610F-4965-86BF-099EDAD86337}">
      <formula1>"一般汚水,温泉汚水"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2ヶ月</vt:lpstr>
      <vt:lpstr>1ヶ月</vt:lpstr>
    </vt:vector>
  </TitlesOfParts>
  <Company>nagato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都野瀬　誠</dc:creator>
  <cp:lastModifiedBy>都野瀬　誠</cp:lastModifiedBy>
  <cp:lastPrinted>2026-07-03T04:12:10Z</cp:lastPrinted>
  <dcterms:created xsi:type="dcterms:W3CDTF">2026-02-25T09:10:05Z</dcterms:created>
  <dcterms:modified xsi:type="dcterms:W3CDTF">2026-07-15T02:09:21Z</dcterms:modified>
</cp:coreProperties>
</file>